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istrict Financials\"/>
    </mc:Choice>
  </mc:AlternateContent>
  <bookViews>
    <workbookView xWindow="0" yWindow="0" windowWidth="19200" windowHeight="7050"/>
  </bookViews>
  <sheets>
    <sheet name="EFB" sheetId="1" r:id="rId1"/>
  </sheets>
  <definedNames>
    <definedName name="_xlnm.Print_Area" localSheetId="0">EFB!$A$1:$P$18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9" i="1" l="1"/>
  <c r="O19" i="1"/>
  <c r="J19" i="1"/>
  <c r="K19" i="1" s="1"/>
  <c r="F19" i="1"/>
  <c r="E19" i="1"/>
  <c r="X18" i="1"/>
  <c r="W18" i="1"/>
  <c r="Y18" i="1" s="1"/>
  <c r="R18" i="1"/>
  <c r="T18" i="1" s="1"/>
  <c r="O18" i="1"/>
  <c r="J18" i="1"/>
  <c r="P18" i="1" s="1"/>
  <c r="F18" i="1"/>
  <c r="E18" i="1"/>
  <c r="Y17" i="1"/>
  <c r="X17" i="1"/>
  <c r="W17" i="1"/>
  <c r="R17" i="1"/>
  <c r="T17" i="1" s="1"/>
  <c r="O17" i="1"/>
  <c r="J17" i="1"/>
  <c r="K17" i="1" s="1"/>
  <c r="F17" i="1"/>
  <c r="E17" i="1"/>
  <c r="Y16" i="1"/>
  <c r="X16" i="1"/>
  <c r="W16" i="1"/>
  <c r="R16" i="1"/>
  <c r="T16" i="1" s="1"/>
  <c r="O16" i="1"/>
  <c r="P16" i="1" s="1"/>
  <c r="J16" i="1"/>
  <c r="K16" i="1" s="1"/>
  <c r="F16" i="1"/>
  <c r="E16" i="1"/>
  <c r="X15" i="1"/>
  <c r="W15" i="1"/>
  <c r="Y15" i="1" s="1"/>
  <c r="R15" i="1"/>
  <c r="T15" i="1" s="1"/>
  <c r="O15" i="1"/>
  <c r="P15" i="1" s="1"/>
  <c r="K15" i="1"/>
  <c r="J15" i="1"/>
  <c r="F15" i="1"/>
  <c r="E15" i="1"/>
  <c r="X14" i="1"/>
  <c r="W14" i="1"/>
  <c r="Y14" i="1" s="1"/>
  <c r="T14" i="1"/>
  <c r="R14" i="1"/>
  <c r="O14" i="1"/>
  <c r="P14" i="1" s="1"/>
  <c r="J14" i="1"/>
  <c r="K14" i="1" s="1"/>
  <c r="F14" i="1"/>
  <c r="E14" i="1"/>
  <c r="X13" i="1"/>
  <c r="W13" i="1"/>
  <c r="Y13" i="1" s="1"/>
  <c r="T13" i="1"/>
  <c r="P13" i="1"/>
  <c r="O13" i="1"/>
  <c r="J13" i="1"/>
  <c r="K13" i="1" s="1"/>
  <c r="F13" i="1"/>
  <c r="E13" i="1"/>
  <c r="X12" i="1"/>
  <c r="W12" i="1"/>
  <c r="Y12" i="1" s="1"/>
  <c r="R12" i="1"/>
  <c r="T12" i="1" s="1"/>
  <c r="O12" i="1"/>
  <c r="P12" i="1" s="1"/>
  <c r="J12" i="1"/>
  <c r="K12" i="1" s="1"/>
  <c r="F12" i="1"/>
  <c r="E12" i="1"/>
  <c r="Y11" i="1"/>
  <c r="X11" i="1"/>
  <c r="W11" i="1"/>
  <c r="T11" i="1"/>
  <c r="O11" i="1"/>
  <c r="P11" i="1" s="1"/>
  <c r="J11" i="1"/>
  <c r="K11" i="1" s="1"/>
  <c r="F11" i="1"/>
  <c r="E11" i="1"/>
  <c r="X10" i="1"/>
  <c r="W10" i="1"/>
  <c r="Y10" i="1" s="1"/>
  <c r="R10" i="1"/>
  <c r="T10" i="1" s="1"/>
  <c r="O10" i="1"/>
  <c r="P10" i="1" s="1"/>
  <c r="J10" i="1"/>
  <c r="K10" i="1" s="1"/>
  <c r="F10" i="1"/>
  <c r="E10" i="1"/>
  <c r="X9" i="1"/>
  <c r="W9" i="1"/>
  <c r="Y9" i="1" s="1"/>
  <c r="T9" i="1"/>
  <c r="R9" i="1"/>
  <c r="O9" i="1"/>
  <c r="P9" i="1" s="1"/>
  <c r="J9" i="1"/>
  <c r="K9" i="1" s="1"/>
  <c r="F9" i="1"/>
  <c r="E9" i="1"/>
  <c r="X8" i="1"/>
  <c r="W8" i="1"/>
  <c r="Y8" i="1" s="1"/>
  <c r="T8" i="1"/>
  <c r="O8" i="1"/>
  <c r="J8" i="1"/>
  <c r="P8" i="1" s="1"/>
  <c r="F8" i="1"/>
  <c r="E8" i="1"/>
  <c r="Y7" i="1"/>
  <c r="X7" i="1"/>
  <c r="W7" i="1"/>
  <c r="R7" i="1"/>
  <c r="T7" i="1" s="1"/>
  <c r="O7" i="1"/>
  <c r="P7" i="1" s="1"/>
  <c r="J7" i="1"/>
  <c r="K7" i="1" s="1"/>
  <c r="F7" i="1"/>
  <c r="E7" i="1"/>
  <c r="X6" i="1"/>
  <c r="W6" i="1"/>
  <c r="Y6" i="1" s="1"/>
  <c r="T6" i="1"/>
  <c r="O6" i="1"/>
  <c r="P6" i="1" s="1"/>
  <c r="J6" i="1"/>
  <c r="K6" i="1" s="1"/>
  <c r="F6" i="1"/>
  <c r="E6" i="1"/>
  <c r="X5" i="1"/>
  <c r="W5" i="1"/>
  <c r="Y5" i="1" s="1"/>
  <c r="T5" i="1"/>
  <c r="P5" i="1"/>
  <c r="O5" i="1"/>
  <c r="J5" i="1"/>
  <c r="K5" i="1" s="1"/>
  <c r="F5" i="1"/>
  <c r="E5" i="1"/>
  <c r="X4" i="1"/>
  <c r="W4" i="1"/>
  <c r="Y4" i="1" s="1"/>
  <c r="R4" i="1"/>
  <c r="T4" i="1" s="1"/>
  <c r="O4" i="1"/>
  <c r="P4" i="1" s="1"/>
  <c r="J4" i="1"/>
  <c r="K4" i="1" s="1"/>
  <c r="F4" i="1"/>
  <c r="E4" i="1"/>
  <c r="K18" i="1" l="1"/>
  <c r="K8" i="1"/>
  <c r="P17" i="1"/>
</calcChain>
</file>

<file path=xl/sharedStrings.xml><?xml version="1.0" encoding="utf-8"?>
<sst xmlns="http://schemas.openxmlformats.org/spreadsheetml/2006/main" count="38" uniqueCount="37">
  <si>
    <t>14-15 Operating Expenses</t>
  </si>
  <si>
    <t>13-14 Ending Balance</t>
  </si>
  <si>
    <t>14-15 Ending Balance</t>
  </si>
  <si>
    <t>Excess of Revenues/Other Financing</t>
  </si>
  <si>
    <t>14-15 % of Exp</t>
  </si>
  <si>
    <t>15-16 Operating Expenses</t>
  </si>
  <si>
    <t>15-16 Ending Fund Balance</t>
  </si>
  <si>
    <t>15-16 % of Exp</t>
  </si>
  <si>
    <t>% of Change to FB</t>
  </si>
  <si>
    <t>16-17 Operating Expenses</t>
  </si>
  <si>
    <t>16-17  Ending Fund Balance</t>
  </si>
  <si>
    <t>16-17 % of Exp</t>
  </si>
  <si>
    <t>17-18 Operating Expenses</t>
  </si>
  <si>
    <t>17-18 Ending Fund Balance</t>
  </si>
  <si>
    <t>17-18 % of Exp</t>
  </si>
  <si>
    <t>18-19 Operating Expenses</t>
  </si>
  <si>
    <t>18-19 Ending Fund Balance</t>
  </si>
  <si>
    <t>Chg in Fund Balance</t>
  </si>
  <si>
    <t>18-19 % of Exp</t>
  </si>
  <si>
    <t>18-19 % of Chg in FB</t>
  </si>
  <si>
    <t>Bremerton</t>
  </si>
  <si>
    <t>Brinnon</t>
  </si>
  <si>
    <t>Cape Flattery</t>
  </si>
  <si>
    <t>Central Kitsap</t>
  </si>
  <si>
    <t>Chimacum</t>
  </si>
  <si>
    <t xml:space="preserve">Crescent </t>
  </si>
  <si>
    <t>North Kitsap</t>
  </si>
  <si>
    <t>North Mason</t>
  </si>
  <si>
    <t>Port Angeles</t>
  </si>
  <si>
    <t>Port Townsend</t>
  </si>
  <si>
    <t>Queets</t>
  </si>
  <si>
    <t>Quilcene</t>
  </si>
  <si>
    <t>Quillayute Valley</t>
  </si>
  <si>
    <t>Sequim</t>
  </si>
  <si>
    <t>South Kitsap</t>
  </si>
  <si>
    <t>Bainbridge</t>
  </si>
  <si>
    <t>Olympic Educational Service District #114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</si>
</sst>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" xfId="0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164" fontId="2" fillId="0" borderId="2" xfId="2" applyNumberFormat="1" applyFont="1" applyFill="1" applyBorder="1" applyAlignment="1">
      <alignment horizontal="center" wrapText="1"/>
    </xf>
    <xf numFmtId="44" fontId="2" fillId="0" borderId="2" xfId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164" fontId="2" fillId="0" borderId="3" xfId="2" applyNumberFormat="1" applyFont="1" applyFill="1" applyBorder="1" applyAlignment="1">
      <alignment horizontal="center" wrapText="1"/>
    </xf>
    <xf numFmtId="44" fontId="2" fillId="2" borderId="4" xfId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164" fontId="2" fillId="2" borderId="5" xfId="2" applyNumberFormat="1" applyFont="1" applyFill="1" applyBorder="1" applyAlignment="1">
      <alignment horizontal="center" wrapText="1"/>
    </xf>
    <xf numFmtId="164" fontId="2" fillId="2" borderId="6" xfId="2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3" borderId="2" xfId="0" applyFill="1" applyBorder="1"/>
    <xf numFmtId="44" fontId="0" fillId="0" borderId="2" xfId="1" applyFont="1" applyBorder="1"/>
    <xf numFmtId="44" fontId="0" fillId="0" borderId="2" xfId="1" applyFont="1" applyFill="1" applyBorder="1" applyAlignment="1">
      <alignment horizontal="center"/>
    </xf>
    <xf numFmtId="44" fontId="0" fillId="0" borderId="2" xfId="1" applyFont="1" applyFill="1" applyBorder="1"/>
    <xf numFmtId="164" fontId="0" fillId="0" borderId="2" xfId="2" applyNumberFormat="1" applyFont="1" applyFill="1" applyBorder="1"/>
    <xf numFmtId="164" fontId="0" fillId="0" borderId="2" xfId="1" applyNumberFormat="1" applyFont="1" applyFill="1" applyBorder="1"/>
    <xf numFmtId="44" fontId="1" fillId="0" borderId="2" xfId="1" applyFont="1" applyFill="1" applyBorder="1"/>
    <xf numFmtId="164" fontId="0" fillId="0" borderId="3" xfId="2" applyNumberFormat="1" applyFont="1" applyFill="1" applyBorder="1"/>
    <xf numFmtId="44" fontId="0" fillId="2" borderId="7" xfId="1" applyFont="1" applyFill="1" applyBorder="1"/>
    <xf numFmtId="44" fontId="4" fillId="2" borderId="2" xfId="1" applyFont="1" applyFill="1" applyBorder="1"/>
    <xf numFmtId="164" fontId="0" fillId="2" borderId="2" xfId="2" applyNumberFormat="1" applyFont="1" applyFill="1" applyBorder="1"/>
    <xf numFmtId="10" fontId="0" fillId="4" borderId="8" xfId="2" applyNumberFormat="1" applyFont="1" applyFill="1" applyBorder="1"/>
    <xf numFmtId="0" fontId="0" fillId="0" borderId="2" xfId="0" applyBorder="1"/>
    <xf numFmtId="44" fontId="0" fillId="2" borderId="9" xfId="1" applyFont="1" applyFill="1" applyBorder="1"/>
    <xf numFmtId="44" fontId="4" fillId="2" borderId="10" xfId="1" applyFont="1" applyFill="1" applyBorder="1"/>
    <xf numFmtId="164" fontId="0" fillId="2" borderId="10" xfId="2" applyNumberFormat="1" applyFont="1" applyFill="1" applyBorder="1"/>
    <xf numFmtId="10" fontId="0" fillId="4" borderId="11" xfId="2" applyNumberFormat="1" applyFont="1" applyFill="1" applyBorder="1"/>
    <xf numFmtId="0" fontId="0" fillId="0" borderId="12" xfId="0" applyFill="1" applyBorder="1"/>
    <xf numFmtId="44" fontId="0" fillId="0" borderId="12" xfId="1" applyFont="1" applyBorder="1"/>
    <xf numFmtId="44" fontId="0" fillId="0" borderId="12" xfId="1" applyFont="1" applyBorder="1" applyAlignment="1">
      <alignment horizontal="center"/>
    </xf>
    <xf numFmtId="164" fontId="0" fillId="0" borderId="0" xfId="2" applyNumberFormat="1" applyFont="1"/>
    <xf numFmtId="44" fontId="0" fillId="0" borderId="0" xfId="1" applyFont="1"/>
    <xf numFmtId="164" fontId="0" fillId="0" borderId="0" xfId="1" applyNumberFormat="1" applyFont="1"/>
    <xf numFmtId="9" fontId="0" fillId="0" borderId="12" xfId="2" applyFont="1" applyBorder="1"/>
    <xf numFmtId="44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tabSelected="1" workbookViewId="0">
      <selection activeCell="A2" sqref="A2:K2"/>
    </sheetView>
  </sheetViews>
  <sheetFormatPr defaultColWidth="8.7265625" defaultRowHeight="14.5" x14ac:dyDescent="0.35"/>
  <cols>
    <col min="1" max="1" width="16.81640625" customWidth="1"/>
    <col min="2" max="2" width="16.26953125" hidden="1" customWidth="1"/>
    <col min="3" max="3" width="13.81640625" style="41" hidden="1" customWidth="1"/>
    <col min="4" max="4" width="15.26953125" style="41" hidden="1" customWidth="1"/>
    <col min="5" max="5" width="15.7265625" hidden="1" customWidth="1"/>
    <col min="6" max="6" width="8.7265625" style="36" hidden="1" customWidth="1"/>
    <col min="7" max="7" width="1.54296875" style="36" hidden="1" customWidth="1"/>
    <col min="8" max="8" width="16.26953125" style="37" hidden="1" customWidth="1"/>
    <col min="9" max="9" width="16.26953125" bestFit="1" customWidth="1"/>
    <col min="10" max="10" width="0" style="36" hidden="1" customWidth="1"/>
    <col min="11" max="11" width="0" hidden="1" customWidth="1"/>
    <col min="12" max="12" width="1.81640625" hidden="1" customWidth="1"/>
    <col min="13" max="13" width="16.26953125" hidden="1" customWidth="1"/>
    <col min="14" max="14" width="15.08984375" customWidth="1"/>
    <col min="15" max="15" width="0.26953125" hidden="1" customWidth="1"/>
    <col min="16" max="16" width="0.1796875" hidden="1" customWidth="1"/>
    <col min="17" max="17" width="0.26953125" hidden="1" customWidth="1"/>
    <col min="18" max="18" width="0.1796875" customWidth="1"/>
    <col min="19" max="19" width="15.26953125" bestFit="1" customWidth="1"/>
    <col min="20" max="20" width="0" hidden="1" customWidth="1"/>
    <col min="21" max="21" width="16.26953125" bestFit="1" customWidth="1"/>
    <col min="22" max="22" width="15.81640625" bestFit="1" customWidth="1"/>
    <col min="23" max="23" width="15.81640625" customWidth="1"/>
    <col min="24" max="24" width="10.453125" customWidth="1"/>
  </cols>
  <sheetData>
    <row r="1" spans="1:25" ht="21" x14ac:dyDescent="0.5">
      <c r="A1" s="42" t="s">
        <v>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</row>
    <row r="2" spans="1:25" ht="16" thickBot="1" x14ac:dyDescent="0.4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3"/>
    </row>
    <row r="3" spans="1:25" s="15" customFormat="1" ht="43" customHeight="1" x14ac:dyDescent="0.35">
      <c r="A3" s="4"/>
      <c r="B3" s="5" t="s">
        <v>0</v>
      </c>
      <c r="C3" s="6" t="s">
        <v>1</v>
      </c>
      <c r="D3" s="6" t="s">
        <v>2</v>
      </c>
      <c r="E3" s="6" t="s">
        <v>3</v>
      </c>
      <c r="F3" s="7" t="s">
        <v>4</v>
      </c>
      <c r="G3" s="7"/>
      <c r="H3" s="8" t="s">
        <v>5</v>
      </c>
      <c r="I3" s="6" t="s">
        <v>6</v>
      </c>
      <c r="J3" s="7" t="s">
        <v>7</v>
      </c>
      <c r="K3" s="6" t="s">
        <v>8</v>
      </c>
      <c r="L3" s="6"/>
      <c r="M3" s="8" t="s">
        <v>9</v>
      </c>
      <c r="N3" s="6" t="s">
        <v>10</v>
      </c>
      <c r="O3" s="7" t="s">
        <v>11</v>
      </c>
      <c r="P3" s="6" t="s">
        <v>8</v>
      </c>
      <c r="Q3" s="9"/>
      <c r="R3" s="8" t="s">
        <v>12</v>
      </c>
      <c r="S3" s="6" t="s">
        <v>13</v>
      </c>
      <c r="T3" s="10" t="s">
        <v>14</v>
      </c>
      <c r="U3" s="11" t="s">
        <v>15</v>
      </c>
      <c r="V3" s="12" t="s">
        <v>16</v>
      </c>
      <c r="W3" s="12" t="s">
        <v>17</v>
      </c>
      <c r="X3" s="13" t="s">
        <v>18</v>
      </c>
      <c r="Y3" s="14" t="s">
        <v>19</v>
      </c>
    </row>
    <row r="4" spans="1:25" x14ac:dyDescent="0.35">
      <c r="A4" s="16" t="s">
        <v>20</v>
      </c>
      <c r="B4" s="17">
        <v>57379425.909999996</v>
      </c>
      <c r="C4" s="18">
        <v>7139825.71</v>
      </c>
      <c r="D4" s="18">
        <v>8644012.4199999999</v>
      </c>
      <c r="E4" s="19">
        <f t="shared" ref="E4:E19" si="0">D4-C4</f>
        <v>1504186.71</v>
      </c>
      <c r="F4" s="20">
        <f>D4/B4</f>
        <v>0.15064654765905447</v>
      </c>
      <c r="G4" s="20"/>
      <c r="H4" s="19">
        <v>62200655.280000001</v>
      </c>
      <c r="I4" s="19">
        <v>10564121.619999999</v>
      </c>
      <c r="J4" s="20">
        <f>I4/H4</f>
        <v>0.16983939433507522</v>
      </c>
      <c r="K4" s="21">
        <f>J4-F4</f>
        <v>1.9192846676020753E-2</v>
      </c>
      <c r="L4" s="21"/>
      <c r="M4" s="19">
        <v>64452436.030000001</v>
      </c>
      <c r="N4" s="19">
        <v>10951886.859999999</v>
      </c>
      <c r="O4" s="20">
        <f>N4/M4</f>
        <v>0.16992200038649183</v>
      </c>
      <c r="P4" s="20">
        <f t="shared" ref="P4:P18" si="1">O4-J4</f>
        <v>8.2606051416606041E-5</v>
      </c>
      <c r="Q4" s="9"/>
      <c r="R4" s="19">
        <f>68831483+57882.5</f>
        <v>68889365.5</v>
      </c>
      <c r="S4" s="22">
        <v>11181115.460000001</v>
      </c>
      <c r="T4" s="23">
        <f t="shared" ref="T4:T19" si="2">S4/R4</f>
        <v>0.16230539182422868</v>
      </c>
      <c r="U4" s="24">
        <v>79797245.730000004</v>
      </c>
      <c r="V4" s="25">
        <v>12153097.5</v>
      </c>
      <c r="W4" s="25">
        <f>V4-S4</f>
        <v>971982.03999999911</v>
      </c>
      <c r="X4" s="26">
        <f t="shared" ref="X4:X18" si="3">V4/U4</f>
        <v>0.15229971146022911</v>
      </c>
      <c r="Y4" s="27">
        <f>W4/S4</f>
        <v>8.6930686251942085E-2</v>
      </c>
    </row>
    <row r="5" spans="1:25" x14ac:dyDescent="0.35">
      <c r="A5" s="16" t="s">
        <v>21</v>
      </c>
      <c r="B5" s="19">
        <v>958001.21</v>
      </c>
      <c r="C5" s="18">
        <v>334940.74</v>
      </c>
      <c r="D5" s="18">
        <v>275294.78000000003</v>
      </c>
      <c r="E5" s="19">
        <f t="shared" si="0"/>
        <v>-59645.959999999963</v>
      </c>
      <c r="F5" s="20">
        <f t="shared" ref="F5:F18" si="4">D5/B5</f>
        <v>0.28736370802704941</v>
      </c>
      <c r="G5" s="20"/>
      <c r="H5" s="19">
        <v>983160.89</v>
      </c>
      <c r="I5" s="19">
        <v>288726.81</v>
      </c>
      <c r="J5" s="20">
        <f t="shared" ref="J5:J19" si="5">I5/H5</f>
        <v>0.29367198485692408</v>
      </c>
      <c r="K5" s="21">
        <f t="shared" ref="K5:K19" si="6">J5-F5</f>
        <v>6.3082768298746705E-3</v>
      </c>
      <c r="L5" s="21"/>
      <c r="M5" s="19">
        <v>1015681.87</v>
      </c>
      <c r="N5" s="19">
        <v>327886.61</v>
      </c>
      <c r="O5" s="20">
        <f t="shared" ref="O5:O19" si="7">N5/M5</f>
        <v>0.32282412405372557</v>
      </c>
      <c r="P5" s="20">
        <f t="shared" si="1"/>
        <v>2.9152139196801485E-2</v>
      </c>
      <c r="Q5" s="9"/>
      <c r="R5" s="19">
        <v>1168975.8500000001</v>
      </c>
      <c r="S5" s="22">
        <v>358074.52</v>
      </c>
      <c r="T5" s="23">
        <f t="shared" si="2"/>
        <v>0.30631472840093316</v>
      </c>
      <c r="U5" s="24">
        <v>1417237.89</v>
      </c>
      <c r="V5" s="25">
        <v>445294.85</v>
      </c>
      <c r="W5" s="25">
        <f t="shared" ref="W5:W18" si="8">V5-S5</f>
        <v>87220.329999999958</v>
      </c>
      <c r="X5" s="26">
        <f t="shared" si="3"/>
        <v>0.31419908622397896</v>
      </c>
      <c r="Y5" s="27">
        <f t="shared" ref="Y5:Y18" si="9">W5/S5</f>
        <v>0.24358150364901685</v>
      </c>
    </row>
    <row r="6" spans="1:25" x14ac:dyDescent="0.35">
      <c r="A6" s="16" t="s">
        <v>22</v>
      </c>
      <c r="B6" s="17">
        <v>7585238.1500000004</v>
      </c>
      <c r="C6" s="18">
        <v>894702.58</v>
      </c>
      <c r="D6" s="18">
        <v>1579553.14</v>
      </c>
      <c r="E6" s="19">
        <f t="shared" si="0"/>
        <v>684850.55999999994</v>
      </c>
      <c r="F6" s="20">
        <f t="shared" si="4"/>
        <v>0.20824041496970003</v>
      </c>
      <c r="G6" s="20"/>
      <c r="H6" s="19">
        <v>8344559.8300000001</v>
      </c>
      <c r="I6" s="19">
        <v>1614784.83</v>
      </c>
      <c r="J6" s="20">
        <f t="shared" si="5"/>
        <v>0.19351348218447612</v>
      </c>
      <c r="K6" s="21">
        <f t="shared" si="6"/>
        <v>-1.4726932785223912E-2</v>
      </c>
      <c r="L6" s="21"/>
      <c r="M6" s="19">
        <v>8448866.9399999995</v>
      </c>
      <c r="N6" s="19">
        <v>2169848.38</v>
      </c>
      <c r="O6" s="20">
        <f t="shared" si="7"/>
        <v>0.25682122767576693</v>
      </c>
      <c r="P6" s="20">
        <f t="shared" si="1"/>
        <v>6.3307745491290812E-2</v>
      </c>
      <c r="Q6" s="9"/>
      <c r="R6" s="19">
        <v>9628570.1799999997</v>
      </c>
      <c r="S6" s="22">
        <v>3131579.59</v>
      </c>
      <c r="T6" s="23">
        <f t="shared" si="2"/>
        <v>0.32523827852496373</v>
      </c>
      <c r="U6" s="24">
        <v>10444953.279999999</v>
      </c>
      <c r="V6" s="25">
        <v>4664941.5999999996</v>
      </c>
      <c r="W6" s="25">
        <f t="shared" si="8"/>
        <v>1533362.0099999998</v>
      </c>
      <c r="X6" s="26">
        <f t="shared" si="3"/>
        <v>0.44662158603738628</v>
      </c>
      <c r="Y6" s="27">
        <f t="shared" si="9"/>
        <v>0.48964491111656527</v>
      </c>
    </row>
    <row r="7" spans="1:25" x14ac:dyDescent="0.35">
      <c r="A7" s="28" t="s">
        <v>23</v>
      </c>
      <c r="B7" s="17">
        <v>114287208.84999999</v>
      </c>
      <c r="C7" s="18">
        <v>7812347.6699999999</v>
      </c>
      <c r="D7" s="18">
        <v>9631364.0199999996</v>
      </c>
      <c r="E7" s="19">
        <f t="shared" si="0"/>
        <v>1819016.3499999996</v>
      </c>
      <c r="F7" s="20">
        <f t="shared" si="4"/>
        <v>8.4273333095753522E-2</v>
      </c>
      <c r="G7" s="20"/>
      <c r="H7" s="19">
        <v>125007967.89</v>
      </c>
      <c r="I7" s="19">
        <v>13451637.449999999</v>
      </c>
      <c r="J7" s="20">
        <f t="shared" si="5"/>
        <v>0.10760624044250272</v>
      </c>
      <c r="K7" s="21">
        <f t="shared" si="6"/>
        <v>2.3332907346749199E-2</v>
      </c>
      <c r="L7" s="21"/>
      <c r="M7" s="19">
        <v>135035219.53</v>
      </c>
      <c r="N7" s="19">
        <v>12787581.529999999</v>
      </c>
      <c r="O7" s="20">
        <f t="shared" si="7"/>
        <v>9.4698120790325038E-2</v>
      </c>
      <c r="P7" s="20">
        <f t="shared" si="1"/>
        <v>-1.2908119652177683E-2</v>
      </c>
      <c r="Q7" s="9"/>
      <c r="R7" s="19">
        <f>143260705.23</f>
        <v>143260705.22999999</v>
      </c>
      <c r="S7" s="22">
        <v>14282359.085000001</v>
      </c>
      <c r="T7" s="23">
        <f t="shared" si="2"/>
        <v>9.9694881873366323E-2</v>
      </c>
      <c r="U7" s="24">
        <v>168726702.90000001</v>
      </c>
      <c r="V7" s="25">
        <v>12489401.48</v>
      </c>
      <c r="W7" s="25">
        <f t="shared" si="8"/>
        <v>-1792957.6050000004</v>
      </c>
      <c r="X7" s="26">
        <f t="shared" si="3"/>
        <v>7.4021487205864198E-2</v>
      </c>
      <c r="Y7" s="27">
        <f t="shared" si="9"/>
        <v>-0.12553651636465632</v>
      </c>
    </row>
    <row r="8" spans="1:25" x14ac:dyDescent="0.35">
      <c r="A8" s="28" t="s">
        <v>24</v>
      </c>
      <c r="B8" s="17">
        <v>11778729.779999999</v>
      </c>
      <c r="C8" s="18">
        <v>729241.34</v>
      </c>
      <c r="D8" s="18">
        <v>807582.39</v>
      </c>
      <c r="E8" s="19">
        <f t="shared" si="0"/>
        <v>78341.050000000047</v>
      </c>
      <c r="F8" s="20">
        <f t="shared" si="4"/>
        <v>6.8562774177165997E-2</v>
      </c>
      <c r="G8" s="20"/>
      <c r="H8" s="19">
        <v>12574260.050000001</v>
      </c>
      <c r="I8" s="19">
        <v>1410930.1</v>
      </c>
      <c r="J8" s="20">
        <f t="shared" si="5"/>
        <v>0.11220780343253678</v>
      </c>
      <c r="K8" s="21">
        <f t="shared" si="6"/>
        <v>4.3645029255370782E-2</v>
      </c>
      <c r="L8" s="21"/>
      <c r="M8" s="19">
        <v>13094299.710000001</v>
      </c>
      <c r="N8" s="19">
        <v>1708392.27</v>
      </c>
      <c r="O8" s="20">
        <f t="shared" si="7"/>
        <v>0.13046839524341389</v>
      </c>
      <c r="P8" s="20">
        <f t="shared" si="1"/>
        <v>1.8260591810877108E-2</v>
      </c>
      <c r="Q8" s="9"/>
      <c r="R8" s="19">
        <v>13203123.119999999</v>
      </c>
      <c r="S8" s="22">
        <v>1926270.08</v>
      </c>
      <c r="T8" s="23">
        <f t="shared" si="2"/>
        <v>0.14589503275040278</v>
      </c>
      <c r="U8" s="24">
        <v>13728451.5</v>
      </c>
      <c r="V8" s="25">
        <v>2434853.36</v>
      </c>
      <c r="W8" s="25">
        <f t="shared" si="8"/>
        <v>508583.2799999998</v>
      </c>
      <c r="X8" s="26">
        <f t="shared" si="3"/>
        <v>0.17735819367537553</v>
      </c>
      <c r="Y8" s="27">
        <f t="shared" si="9"/>
        <v>0.26402490765988523</v>
      </c>
    </row>
    <row r="9" spans="1:25" x14ac:dyDescent="0.35">
      <c r="A9" s="28" t="s">
        <v>25</v>
      </c>
      <c r="B9" s="17">
        <v>3295227.46</v>
      </c>
      <c r="C9" s="18">
        <v>1039672.53</v>
      </c>
      <c r="D9" s="18">
        <v>1036674.39</v>
      </c>
      <c r="E9" s="19">
        <f t="shared" si="0"/>
        <v>-2998.140000000014</v>
      </c>
      <c r="F9" s="20">
        <f t="shared" si="4"/>
        <v>0.3145987348624486</v>
      </c>
      <c r="G9" s="20"/>
      <c r="H9" s="19">
        <v>3668157.31</v>
      </c>
      <c r="I9" s="19">
        <v>1050279.4099999999</v>
      </c>
      <c r="J9" s="20">
        <f t="shared" si="5"/>
        <v>0.28632343742095401</v>
      </c>
      <c r="K9" s="21">
        <f t="shared" si="6"/>
        <v>-2.8275297441494596E-2</v>
      </c>
      <c r="L9" s="21"/>
      <c r="M9" s="19">
        <v>3911385.99</v>
      </c>
      <c r="N9" s="19">
        <v>1242495.1599999999</v>
      </c>
      <c r="O9" s="20">
        <f t="shared" si="7"/>
        <v>0.3176610958817695</v>
      </c>
      <c r="P9" s="20">
        <f t="shared" si="1"/>
        <v>3.1337658460815487E-2</v>
      </c>
      <c r="Q9" s="9"/>
      <c r="R9" s="19">
        <f>4240965.93+54000</f>
        <v>4294965.93</v>
      </c>
      <c r="S9" s="22">
        <v>1539343.87</v>
      </c>
      <c r="T9" s="23">
        <f t="shared" si="2"/>
        <v>0.35840653804674072</v>
      </c>
      <c r="U9" s="24">
        <v>4932517.3899999997</v>
      </c>
      <c r="V9" s="25">
        <v>1830836.75</v>
      </c>
      <c r="W9" s="25">
        <f t="shared" si="8"/>
        <v>291492.87999999989</v>
      </c>
      <c r="X9" s="26">
        <f t="shared" si="3"/>
        <v>0.37117694784244848</v>
      </c>
      <c r="Y9" s="27">
        <f t="shared" si="9"/>
        <v>0.189361770089746</v>
      </c>
    </row>
    <row r="10" spans="1:25" x14ac:dyDescent="0.35">
      <c r="A10" s="28" t="s">
        <v>26</v>
      </c>
      <c r="B10" s="17">
        <v>62813591.549999997</v>
      </c>
      <c r="C10" s="18">
        <v>6511338.9900000002</v>
      </c>
      <c r="D10" s="18">
        <v>8017633.7000000002</v>
      </c>
      <c r="E10" s="19">
        <f t="shared" si="0"/>
        <v>1506294.71</v>
      </c>
      <c r="F10" s="20">
        <f t="shared" si="4"/>
        <v>0.12764170145593276</v>
      </c>
      <c r="G10" s="20"/>
      <c r="H10" s="19">
        <v>70558504.670000002</v>
      </c>
      <c r="I10" s="19">
        <v>8107338.6200000001</v>
      </c>
      <c r="J10" s="20">
        <f t="shared" si="5"/>
        <v>0.11490235880022938</v>
      </c>
      <c r="K10" s="21">
        <f t="shared" si="6"/>
        <v>-1.2739342655703381E-2</v>
      </c>
      <c r="L10" s="21"/>
      <c r="M10" s="19">
        <v>72322969.129999995</v>
      </c>
      <c r="N10" s="19">
        <v>8005588.5300000003</v>
      </c>
      <c r="O10" s="20">
        <f t="shared" si="7"/>
        <v>0.1106921995363605</v>
      </c>
      <c r="P10" s="20">
        <f t="shared" si="1"/>
        <v>-4.2101592638688762E-3</v>
      </c>
      <c r="Q10" s="9"/>
      <c r="R10" s="19">
        <f>77160418.43+788649.95</f>
        <v>77949068.38000001</v>
      </c>
      <c r="S10" s="22">
        <v>7368401.3600000003</v>
      </c>
      <c r="T10" s="23">
        <f t="shared" si="2"/>
        <v>9.4528408268835296E-2</v>
      </c>
      <c r="U10" s="24">
        <v>87201980.099999994</v>
      </c>
      <c r="V10" s="25">
        <v>10015823.550000001</v>
      </c>
      <c r="W10" s="25">
        <f t="shared" si="8"/>
        <v>2647422.1900000004</v>
      </c>
      <c r="X10" s="26">
        <f t="shared" si="3"/>
        <v>0.11485775367158207</v>
      </c>
      <c r="Y10" s="27">
        <f t="shared" si="9"/>
        <v>0.35929397173880334</v>
      </c>
    </row>
    <row r="11" spans="1:25" x14ac:dyDescent="0.35">
      <c r="A11" s="28" t="s">
        <v>27</v>
      </c>
      <c r="B11" s="17">
        <v>21978854.32</v>
      </c>
      <c r="C11" s="18">
        <v>1417245.66</v>
      </c>
      <c r="D11" s="18">
        <v>1333852.04</v>
      </c>
      <c r="E11" s="19">
        <f t="shared" si="0"/>
        <v>-83393.619999999879</v>
      </c>
      <c r="F11" s="20">
        <f t="shared" si="4"/>
        <v>6.068796947192287E-2</v>
      </c>
      <c r="G11" s="20"/>
      <c r="H11" s="19">
        <v>24453734.32</v>
      </c>
      <c r="I11" s="19">
        <v>1701071.14</v>
      </c>
      <c r="J11" s="20">
        <f t="shared" si="5"/>
        <v>6.9562837223137039E-2</v>
      </c>
      <c r="K11" s="21">
        <f t="shared" si="6"/>
        <v>8.8748677512141688E-3</v>
      </c>
      <c r="L11" s="21"/>
      <c r="M11" s="19">
        <v>24961887.789999999</v>
      </c>
      <c r="N11" s="19">
        <v>2521166.3199999998</v>
      </c>
      <c r="O11" s="20">
        <f t="shared" si="7"/>
        <v>0.10100062708438287</v>
      </c>
      <c r="P11" s="20">
        <f t="shared" si="1"/>
        <v>3.1437789861245832E-2</v>
      </c>
      <c r="Q11" s="9"/>
      <c r="R11" s="19">
        <v>28318796.699999999</v>
      </c>
      <c r="S11" s="22">
        <v>2625293.5299999998</v>
      </c>
      <c r="T11" s="23">
        <f t="shared" si="2"/>
        <v>9.2704981705666892E-2</v>
      </c>
      <c r="U11" s="24">
        <v>33510383.690000001</v>
      </c>
      <c r="V11" s="25">
        <v>2188132.8199999998</v>
      </c>
      <c r="W11" s="25">
        <f t="shared" si="8"/>
        <v>-437160.70999999996</v>
      </c>
      <c r="X11" s="26">
        <f t="shared" si="3"/>
        <v>6.5297158046357176E-2</v>
      </c>
      <c r="Y11" s="27">
        <f t="shared" si="9"/>
        <v>-0.16651879304330591</v>
      </c>
    </row>
    <row r="12" spans="1:25" x14ac:dyDescent="0.35">
      <c r="A12" s="16" t="s">
        <v>28</v>
      </c>
      <c r="B12" s="17">
        <v>39742525.840000004</v>
      </c>
      <c r="C12" s="18">
        <v>4765093.28</v>
      </c>
      <c r="D12" s="18">
        <v>4980463.5199999996</v>
      </c>
      <c r="E12" s="19">
        <f t="shared" si="0"/>
        <v>215370.23999999929</v>
      </c>
      <c r="F12" s="20">
        <f t="shared" si="4"/>
        <v>0.12531824323524171</v>
      </c>
      <c r="G12" s="20"/>
      <c r="H12" s="19">
        <v>43160372.170000002</v>
      </c>
      <c r="I12" s="19">
        <v>6600870.6399999997</v>
      </c>
      <c r="J12" s="20">
        <f t="shared" si="5"/>
        <v>0.15293822337769705</v>
      </c>
      <c r="K12" s="21">
        <f t="shared" si="6"/>
        <v>2.7619980142455341E-2</v>
      </c>
      <c r="L12" s="21"/>
      <c r="M12" s="19">
        <v>47321644.630000003</v>
      </c>
      <c r="N12" s="19">
        <v>4469664.38</v>
      </c>
      <c r="O12" s="20">
        <f t="shared" si="7"/>
        <v>9.4452853761688868E-2</v>
      </c>
      <c r="P12" s="20">
        <f t="shared" si="1"/>
        <v>-5.8485369616008184E-2</v>
      </c>
      <c r="Q12" s="9"/>
      <c r="R12" s="19">
        <f>50138429.55+2793.75</f>
        <v>50141223.299999997</v>
      </c>
      <c r="S12" s="22">
        <v>4060931.13</v>
      </c>
      <c r="T12" s="23">
        <f t="shared" si="2"/>
        <v>8.0989869467345044E-2</v>
      </c>
      <c r="U12" s="24">
        <v>53322574.869999997</v>
      </c>
      <c r="V12" s="25">
        <v>5483510.7199999997</v>
      </c>
      <c r="W12" s="25">
        <f t="shared" si="8"/>
        <v>1422579.5899999999</v>
      </c>
      <c r="X12" s="26">
        <f t="shared" si="3"/>
        <v>0.10283657031508239</v>
      </c>
      <c r="Y12" s="27">
        <f t="shared" si="9"/>
        <v>0.3503087209459767</v>
      </c>
    </row>
    <row r="13" spans="1:25" x14ac:dyDescent="0.35">
      <c r="A13" s="28" t="s">
        <v>29</v>
      </c>
      <c r="B13" s="17">
        <v>13719706.449999999</v>
      </c>
      <c r="C13" s="18">
        <v>417739.44</v>
      </c>
      <c r="D13" s="18">
        <v>517948.78</v>
      </c>
      <c r="E13" s="19">
        <f t="shared" si="0"/>
        <v>100209.34000000003</v>
      </c>
      <c r="F13" s="20">
        <f t="shared" si="4"/>
        <v>3.7752176541648967E-2</v>
      </c>
      <c r="G13" s="20"/>
      <c r="H13" s="19">
        <v>14839944.289999999</v>
      </c>
      <c r="I13" s="19">
        <v>750431.22</v>
      </c>
      <c r="J13" s="20">
        <f t="shared" si="5"/>
        <v>5.0568331345130675E-2</v>
      </c>
      <c r="K13" s="21">
        <f t="shared" si="6"/>
        <v>1.2816154803481708E-2</v>
      </c>
      <c r="L13" s="21"/>
      <c r="M13" s="19">
        <v>15056597.279999999</v>
      </c>
      <c r="N13" s="19">
        <v>913035.39</v>
      </c>
      <c r="O13" s="20">
        <f t="shared" si="7"/>
        <v>6.064022122799316E-2</v>
      </c>
      <c r="P13" s="20">
        <f t="shared" si="1"/>
        <v>1.0071889882862485E-2</v>
      </c>
      <c r="Q13" s="9"/>
      <c r="R13" s="19">
        <v>15807864.41</v>
      </c>
      <c r="S13" s="22">
        <v>1343024.71</v>
      </c>
      <c r="T13" s="23">
        <f t="shared" si="2"/>
        <v>8.4959275659677799E-2</v>
      </c>
      <c r="U13" s="24">
        <v>17487752.690000001</v>
      </c>
      <c r="V13" s="25">
        <v>2029689.45</v>
      </c>
      <c r="W13" s="25">
        <f t="shared" si="8"/>
        <v>686664.74</v>
      </c>
      <c r="X13" s="26">
        <f t="shared" si="3"/>
        <v>0.11606348088171642</v>
      </c>
      <c r="Y13" s="27">
        <f t="shared" si="9"/>
        <v>0.51128228310855128</v>
      </c>
    </row>
    <row r="14" spans="1:25" x14ac:dyDescent="0.35">
      <c r="A14" s="28" t="s">
        <v>30</v>
      </c>
      <c r="B14" s="17">
        <v>1019628.74</v>
      </c>
      <c r="C14" s="18">
        <v>156283.69</v>
      </c>
      <c r="D14" s="18">
        <v>100208.27</v>
      </c>
      <c r="E14" s="19">
        <f t="shared" si="0"/>
        <v>-56075.42</v>
      </c>
      <c r="F14" s="20">
        <f t="shared" si="4"/>
        <v>9.8279173652951371E-2</v>
      </c>
      <c r="G14" s="20"/>
      <c r="H14" s="19">
        <v>904190.47</v>
      </c>
      <c r="I14" s="19">
        <v>41741.61</v>
      </c>
      <c r="J14" s="20">
        <f t="shared" si="5"/>
        <v>4.6164620602559547E-2</v>
      </c>
      <c r="K14" s="21">
        <f t="shared" si="6"/>
        <v>-5.2114553050391824E-2</v>
      </c>
      <c r="L14" s="21"/>
      <c r="M14" s="19">
        <v>918250.73</v>
      </c>
      <c r="N14" s="19">
        <v>77539.429999999993</v>
      </c>
      <c r="O14" s="20">
        <f t="shared" si="7"/>
        <v>8.4442546536282082E-2</v>
      </c>
      <c r="P14" s="20">
        <f t="shared" si="1"/>
        <v>3.8277925933722534E-2</v>
      </c>
      <c r="Q14" s="9"/>
      <c r="R14" s="19">
        <f>949826.27+6032.96</f>
        <v>955859.23</v>
      </c>
      <c r="S14" s="22">
        <v>239338.39</v>
      </c>
      <c r="T14" s="23">
        <f t="shared" si="2"/>
        <v>0.25039083422357078</v>
      </c>
      <c r="U14" s="24">
        <v>927452.67</v>
      </c>
      <c r="V14" s="25">
        <v>74203.509999999995</v>
      </c>
      <c r="W14" s="25">
        <f t="shared" si="8"/>
        <v>-165134.88</v>
      </c>
      <c r="X14" s="26">
        <f t="shared" si="3"/>
        <v>8.0007867140001868E-2</v>
      </c>
      <c r="Y14" s="27">
        <f t="shared" si="9"/>
        <v>-0.68996402959007119</v>
      </c>
    </row>
    <row r="15" spans="1:25" x14ac:dyDescent="0.35">
      <c r="A15" s="28" t="s">
        <v>31</v>
      </c>
      <c r="B15" s="17">
        <v>4824970.9000000004</v>
      </c>
      <c r="C15" s="18">
        <v>1126358.6299999999</v>
      </c>
      <c r="D15" s="18">
        <v>1319115.72</v>
      </c>
      <c r="E15" s="19">
        <f t="shared" si="0"/>
        <v>192757.09000000008</v>
      </c>
      <c r="F15" s="20">
        <f t="shared" si="4"/>
        <v>0.27339350792768508</v>
      </c>
      <c r="G15" s="20"/>
      <c r="H15" s="19">
        <v>5873638.4400000004</v>
      </c>
      <c r="I15" s="19">
        <v>1276759.74</v>
      </c>
      <c r="J15" s="20">
        <f t="shared" si="5"/>
        <v>0.21737118364405145</v>
      </c>
      <c r="K15" s="21">
        <f t="shared" si="6"/>
        <v>-5.6022324283633629E-2</v>
      </c>
      <c r="L15" s="21"/>
      <c r="M15" s="19">
        <v>5972344.6799999997</v>
      </c>
      <c r="N15" s="19">
        <v>1307687.5900000001</v>
      </c>
      <c r="O15" s="20">
        <f t="shared" si="7"/>
        <v>0.21895715335706314</v>
      </c>
      <c r="P15" s="20">
        <f t="shared" si="1"/>
        <v>1.5859697130116979E-3</v>
      </c>
      <c r="Q15" s="9"/>
      <c r="R15" s="19">
        <f>6830625.76+28884.38</f>
        <v>6859510.1399999997</v>
      </c>
      <c r="S15" s="22">
        <v>1345730.51</v>
      </c>
      <c r="T15" s="23">
        <f t="shared" si="2"/>
        <v>0.1961846374645056</v>
      </c>
      <c r="U15" s="24">
        <v>8121893.7999999998</v>
      </c>
      <c r="V15" s="25">
        <v>1549028.4</v>
      </c>
      <c r="W15" s="25">
        <f t="shared" si="8"/>
        <v>203297.8899999999</v>
      </c>
      <c r="X15" s="26">
        <f t="shared" si="3"/>
        <v>0.19072256275993169</v>
      </c>
      <c r="Y15" s="27">
        <f t="shared" si="9"/>
        <v>0.1510687975707706</v>
      </c>
    </row>
    <row r="16" spans="1:25" x14ac:dyDescent="0.35">
      <c r="A16" s="28" t="s">
        <v>32</v>
      </c>
      <c r="B16" s="17">
        <v>25058472</v>
      </c>
      <c r="C16" s="18">
        <v>3389812.06</v>
      </c>
      <c r="D16" s="18">
        <v>3285312.86</v>
      </c>
      <c r="E16" s="19">
        <f t="shared" si="0"/>
        <v>-104499.20000000019</v>
      </c>
      <c r="F16" s="20">
        <f t="shared" si="4"/>
        <v>0.13110587349460096</v>
      </c>
      <c r="G16" s="20"/>
      <c r="H16" s="19">
        <v>27847119.649999999</v>
      </c>
      <c r="I16" s="19">
        <v>1875431.68</v>
      </c>
      <c r="J16" s="20">
        <f t="shared" si="5"/>
        <v>6.7347420615546494E-2</v>
      </c>
      <c r="K16" s="21">
        <f t="shared" si="6"/>
        <v>-6.3758452879054461E-2</v>
      </c>
      <c r="L16" s="21"/>
      <c r="M16" s="19">
        <v>28198260.02</v>
      </c>
      <c r="N16" s="19">
        <v>1776277.72</v>
      </c>
      <c r="O16" s="20">
        <f t="shared" si="7"/>
        <v>6.2992458355237202E-2</v>
      </c>
      <c r="P16" s="20">
        <f t="shared" si="1"/>
        <v>-4.3549622603092919E-3</v>
      </c>
      <c r="Q16" s="9"/>
      <c r="R16" s="19">
        <f>31106974.59+117762.22</f>
        <v>31224736.809999999</v>
      </c>
      <c r="S16" s="22">
        <v>2208297.02</v>
      </c>
      <c r="T16" s="23">
        <f t="shared" si="2"/>
        <v>7.0722678414787257E-2</v>
      </c>
      <c r="U16" s="24">
        <v>38710276.640000001</v>
      </c>
      <c r="V16" s="25">
        <v>4304421.55</v>
      </c>
      <c r="W16" s="25">
        <f t="shared" si="8"/>
        <v>2096124.5299999998</v>
      </c>
      <c r="X16" s="26">
        <f t="shared" si="3"/>
        <v>0.11119583541162727</v>
      </c>
      <c r="Y16" s="27">
        <f t="shared" si="9"/>
        <v>0.94920407491198799</v>
      </c>
    </row>
    <row r="17" spans="1:25" x14ac:dyDescent="0.35">
      <c r="A17" s="28" t="s">
        <v>33</v>
      </c>
      <c r="B17" s="17">
        <v>27453026.289999999</v>
      </c>
      <c r="C17" s="18">
        <v>2041274.32</v>
      </c>
      <c r="D17" s="18">
        <v>1990783.24</v>
      </c>
      <c r="E17" s="19">
        <f t="shared" si="0"/>
        <v>-50491.080000000075</v>
      </c>
      <c r="F17" s="20">
        <f t="shared" si="4"/>
        <v>7.2515984903462533E-2</v>
      </c>
      <c r="G17" s="20"/>
      <c r="H17" s="19">
        <v>29931145.149999999</v>
      </c>
      <c r="I17" s="19">
        <v>1929870.02</v>
      </c>
      <c r="J17" s="20">
        <f t="shared" si="5"/>
        <v>6.4476985772794607E-2</v>
      </c>
      <c r="K17" s="21">
        <f t="shared" si="6"/>
        <v>-8.0389991306679259E-3</v>
      </c>
      <c r="L17" s="21"/>
      <c r="M17" s="19">
        <v>31925020.699999999</v>
      </c>
      <c r="N17" s="19">
        <v>1639128.65</v>
      </c>
      <c r="O17" s="20">
        <f t="shared" si="7"/>
        <v>5.1343072425948343E-2</v>
      </c>
      <c r="P17" s="20">
        <f t="shared" si="1"/>
        <v>-1.3133913346846264E-2</v>
      </c>
      <c r="Q17" s="9"/>
      <c r="R17" s="19">
        <f>33700496.26+104276.34</f>
        <v>33804772.600000001</v>
      </c>
      <c r="S17" s="22">
        <v>1990324.19</v>
      </c>
      <c r="T17" s="23">
        <f t="shared" si="2"/>
        <v>5.8877017560532263E-2</v>
      </c>
      <c r="U17" s="24">
        <v>38867463.079999998</v>
      </c>
      <c r="V17" s="25">
        <v>2610781.41</v>
      </c>
      <c r="W17" s="25">
        <f t="shared" si="8"/>
        <v>620457.2200000002</v>
      </c>
      <c r="X17" s="26">
        <f t="shared" si="3"/>
        <v>6.7171387147812789E-2</v>
      </c>
      <c r="Y17" s="27">
        <f t="shared" si="9"/>
        <v>0.31173676284364521</v>
      </c>
    </row>
    <row r="18" spans="1:25" ht="15" thickBot="1" x14ac:dyDescent="0.4">
      <c r="A18" s="28" t="s">
        <v>34</v>
      </c>
      <c r="B18" s="17">
        <v>93886334.730000004</v>
      </c>
      <c r="C18" s="18">
        <v>8968937.0500000007</v>
      </c>
      <c r="D18" s="18">
        <v>11401656.960000001</v>
      </c>
      <c r="E18" s="19">
        <f t="shared" si="0"/>
        <v>2432719.91</v>
      </c>
      <c r="F18" s="20">
        <f t="shared" si="4"/>
        <v>0.12144107012792744</v>
      </c>
      <c r="G18" s="20"/>
      <c r="H18" s="19">
        <v>103829140.55</v>
      </c>
      <c r="I18" s="19">
        <v>17397860.050000001</v>
      </c>
      <c r="J18" s="20">
        <f t="shared" si="5"/>
        <v>0.167562400669414</v>
      </c>
      <c r="K18" s="21">
        <f t="shared" si="6"/>
        <v>4.6121330541486552E-2</v>
      </c>
      <c r="L18" s="21"/>
      <c r="M18" s="19">
        <v>111561117.58</v>
      </c>
      <c r="N18" s="19">
        <v>18911886.02</v>
      </c>
      <c r="O18" s="20">
        <f t="shared" si="7"/>
        <v>0.1695204066635346</v>
      </c>
      <c r="P18" s="20">
        <f t="shared" si="1"/>
        <v>1.9580059941206041E-3</v>
      </c>
      <c r="Q18" s="9"/>
      <c r="R18" s="19">
        <f>124620963.63+2212084.94</f>
        <v>126833048.56999999</v>
      </c>
      <c r="S18" s="22">
        <v>17687409.77</v>
      </c>
      <c r="T18" s="23">
        <f t="shared" si="2"/>
        <v>0.13945426660810886</v>
      </c>
      <c r="U18" s="29">
        <v>144810980.13999999</v>
      </c>
      <c r="V18" s="30">
        <v>17573937.73</v>
      </c>
      <c r="W18" s="30">
        <f t="shared" si="8"/>
        <v>-113472.03999999911</v>
      </c>
      <c r="X18" s="31">
        <f t="shared" si="3"/>
        <v>0.12135777075060133</v>
      </c>
      <c r="Y18" s="32">
        <f t="shared" si="9"/>
        <v>-6.4154130805778864E-3</v>
      </c>
    </row>
    <row r="19" spans="1:25" hidden="1" x14ac:dyDescent="0.35">
      <c r="A19" s="33" t="s">
        <v>35</v>
      </c>
      <c r="B19" s="34">
        <v>39252146.310000002</v>
      </c>
      <c r="C19" s="35">
        <v>1910267.19</v>
      </c>
      <c r="D19" s="35">
        <v>2641775.96</v>
      </c>
      <c r="E19" s="34">
        <f t="shared" si="0"/>
        <v>731508.77</v>
      </c>
      <c r="F19" s="36">
        <f>D19/B19</f>
        <v>6.7302713567206199E-2</v>
      </c>
      <c r="I19" s="37"/>
      <c r="J19" s="36" t="e">
        <f t="shared" si="5"/>
        <v>#DIV/0!</v>
      </c>
      <c r="K19" s="38" t="e">
        <f t="shared" si="6"/>
        <v>#DIV/0!</v>
      </c>
      <c r="L19" s="38"/>
      <c r="M19" s="37"/>
      <c r="N19" s="37"/>
      <c r="O19" s="39" t="e">
        <f t="shared" si="7"/>
        <v>#DIV/0!</v>
      </c>
      <c r="P19" s="37"/>
      <c r="Q19" s="37"/>
      <c r="R19" s="37"/>
      <c r="S19" s="37"/>
      <c r="T19" s="39" t="e">
        <f t="shared" si="2"/>
        <v>#DIV/0!</v>
      </c>
      <c r="U19" s="37"/>
      <c r="V19" s="37"/>
      <c r="W19" s="37"/>
    </row>
    <row r="20" spans="1:25" x14ac:dyDescent="0.35">
      <c r="B20" s="37"/>
      <c r="C20" s="40"/>
      <c r="D20" s="40"/>
      <c r="E20" s="37"/>
      <c r="I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</row>
    <row r="21" spans="1:25" x14ac:dyDescent="0.35">
      <c r="B21" s="37"/>
      <c r="C21" s="40"/>
      <c r="D21" s="40"/>
      <c r="E21" s="37"/>
      <c r="I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</row>
    <row r="22" spans="1:25" x14ac:dyDescent="0.35">
      <c r="B22" s="37"/>
      <c r="C22" s="40"/>
      <c r="D22" s="40"/>
      <c r="E22" s="37"/>
      <c r="I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</row>
    <row r="23" spans="1:25" x14ac:dyDescent="0.35">
      <c r="B23" s="37"/>
      <c r="C23" s="40"/>
      <c r="D23" s="40"/>
      <c r="E23" s="37"/>
      <c r="I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</row>
    <row r="24" spans="1:25" x14ac:dyDescent="0.35">
      <c r="B24" s="37"/>
      <c r="C24" s="40"/>
      <c r="D24" s="40"/>
      <c r="E24" s="37"/>
      <c r="I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</row>
    <row r="25" spans="1:25" x14ac:dyDescent="0.35">
      <c r="B25" s="37"/>
      <c r="C25" s="40"/>
      <c r="D25" s="40"/>
      <c r="E25" s="37"/>
      <c r="I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</row>
    <row r="26" spans="1:25" x14ac:dyDescent="0.35">
      <c r="B26" s="37"/>
      <c r="C26" s="40"/>
      <c r="D26" s="40"/>
      <c r="E26" s="37"/>
      <c r="I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</row>
    <row r="27" spans="1:25" x14ac:dyDescent="0.35">
      <c r="B27" s="37"/>
      <c r="C27" s="40"/>
      <c r="D27" s="40"/>
      <c r="E27" s="37"/>
      <c r="I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</row>
    <row r="28" spans="1:25" x14ac:dyDescent="0.35">
      <c r="B28" s="37"/>
      <c r="C28" s="40"/>
      <c r="D28" s="40"/>
      <c r="E28" s="37"/>
      <c r="I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</row>
    <row r="29" spans="1:25" x14ac:dyDescent="0.35">
      <c r="B29" s="37"/>
      <c r="C29" s="40"/>
      <c r="D29" s="40"/>
      <c r="E29" s="37"/>
      <c r="I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</row>
    <row r="30" spans="1:25" x14ac:dyDescent="0.35">
      <c r="B30" s="37"/>
      <c r="C30" s="40"/>
      <c r="D30" s="40"/>
      <c r="E30" s="37"/>
      <c r="I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</row>
    <row r="31" spans="1:25" x14ac:dyDescent="0.35">
      <c r="B31" s="37"/>
      <c r="C31" s="40"/>
      <c r="D31" s="40"/>
      <c r="E31" s="37"/>
      <c r="I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</row>
    <row r="32" spans="1:25" x14ac:dyDescent="0.35">
      <c r="B32" s="37"/>
      <c r="C32" s="40"/>
      <c r="D32" s="40"/>
      <c r="E32" s="37"/>
      <c r="I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</row>
    <row r="33" spans="2:23" x14ac:dyDescent="0.35">
      <c r="B33" s="37"/>
      <c r="C33" s="40"/>
      <c r="D33" s="40"/>
      <c r="E33" s="37"/>
      <c r="I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</row>
    <row r="34" spans="2:23" x14ac:dyDescent="0.35">
      <c r="C34" s="40"/>
      <c r="D34" s="40"/>
      <c r="E34" s="37"/>
    </row>
    <row r="35" spans="2:23" x14ac:dyDescent="0.35">
      <c r="C35" s="40"/>
      <c r="D35" s="40"/>
      <c r="E35" s="37"/>
    </row>
  </sheetData>
  <mergeCells count="3">
    <mergeCell ref="A2:K2"/>
    <mergeCell ref="Q3:Q18"/>
    <mergeCell ref="A1:Y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EFB</vt:lpstr>
      <vt:lpstr>EFB!Print_Area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Hunsaker, Monica</dc:creator>
  <cp:lastModifiedBy>Hunsaker, Monica</cp:lastModifiedBy>
  <dcterms:created xsi:type="dcterms:W3CDTF">2019-11-12T19:18:11Z</dcterms:created>
  <dcterms:modified xsi:type="dcterms:W3CDTF">2019-11-12T19:18:51Z</dcterms:modified>
</cp:coreProperties>
</file>